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20" windowHeight="5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<sst xmlns="http://schemas.openxmlformats.org/spreadsheetml/2006/main" count="87" uniqueCount="74">
  <si>
    <t>cm</t>
  </si>
  <si>
    <t>n =</t>
  </si>
  <si>
    <t>t/m2</t>
  </si>
  <si>
    <t>F =</t>
  </si>
  <si>
    <t>m2</t>
  </si>
  <si>
    <t>Q =</t>
  </si>
  <si>
    <t>taán</t>
  </si>
  <si>
    <t>H =</t>
  </si>
  <si>
    <t>m =</t>
  </si>
  <si>
    <r>
      <t>K</t>
    </r>
    <r>
      <rPr>
        <b/>
        <vertAlign val="superscript"/>
        <sz val="10"/>
        <rFont val="VNI-Times"/>
        <family val="0"/>
      </rPr>
      <t>2</t>
    </r>
    <r>
      <rPr>
        <b/>
        <sz val="10"/>
        <rFont val="VNI-Times"/>
        <family val="0"/>
      </rPr>
      <t xml:space="preserve"> =</t>
    </r>
  </si>
  <si>
    <t>q+q1 =</t>
  </si>
  <si>
    <t>Fb =</t>
  </si>
  <si>
    <t>Rnb =</t>
  </si>
  <si>
    <t>Fct =</t>
  </si>
  <si>
    <t>Rt =</t>
  </si>
  <si>
    <t>BAÛNG TÍNH TOAÙN SÖÙC CHÒU TAÛI CUÛA COÏC</t>
  </si>
  <si>
    <t>I. Theo vaät lieäu</t>
  </si>
  <si>
    <t xml:space="preserve">Po = m*(Fb*Rnb + Fct*Rct) = </t>
  </si>
  <si>
    <t>(Heä soá ñieàu kieän laøm vieäc)</t>
  </si>
  <si>
    <t>(Coïc 25x25cm)</t>
  </si>
  <si>
    <t>(4 thanh d.16mm)</t>
  </si>
  <si>
    <t>(Cöôøng ñoä coát theùp loaïi AII)</t>
  </si>
  <si>
    <t>I. Theo ñaát neàn</t>
  </si>
  <si>
    <t>(Beâ toâng coïc M250)</t>
  </si>
  <si>
    <t>m2 =</t>
  </si>
  <si>
    <t>(Heä soá ñieàu kieän laøm vieäc - Coïc beä thaáp)</t>
  </si>
  <si>
    <t xml:space="preserve">U = </t>
  </si>
  <si>
    <t>Hi</t>
  </si>
  <si>
    <t>fi</t>
  </si>
  <si>
    <t>li</t>
  </si>
  <si>
    <t>fi.li</t>
  </si>
  <si>
    <t>Caùt laãn soûi saïn laterit</t>
  </si>
  <si>
    <t>B (ñoä seät)</t>
  </si>
  <si>
    <t>Seùt caùt</t>
  </si>
  <si>
    <t>Tính chaát ñaát</t>
  </si>
  <si>
    <t xml:space="preserve">AÙ seùt </t>
  </si>
  <si>
    <t>"</t>
  </si>
  <si>
    <t>Caùt haït nhoû, TT chaët</t>
  </si>
  <si>
    <r>
      <t>Po = 0.7*m</t>
    </r>
    <r>
      <rPr>
        <b/>
        <vertAlign val="subscript"/>
        <sz val="12"/>
        <rFont val="VNI-Times"/>
        <family val="0"/>
      </rPr>
      <t>2</t>
    </r>
    <r>
      <rPr>
        <b/>
        <sz val="12"/>
        <rFont val="VNI-Times"/>
        <family val="0"/>
      </rPr>
      <t>*(U*</t>
    </r>
    <r>
      <rPr>
        <b/>
        <sz val="12"/>
        <rFont val="Symbol"/>
        <family val="1"/>
      </rPr>
      <t>Sa</t>
    </r>
    <r>
      <rPr>
        <b/>
        <sz val="12"/>
        <rFont val="VNI-Times"/>
        <family val="0"/>
      </rPr>
      <t>i*fi*li + F*R</t>
    </r>
    <r>
      <rPr>
        <b/>
        <vertAlign val="superscript"/>
        <sz val="12"/>
        <rFont val="VNI-Times"/>
        <family val="0"/>
      </rPr>
      <t>H</t>
    </r>
    <r>
      <rPr>
        <b/>
        <sz val="12"/>
        <rFont val="VNI-Times"/>
        <family val="0"/>
      </rPr>
      <t xml:space="preserve">) = </t>
    </r>
  </si>
  <si>
    <t xml:space="preserve">F = </t>
  </si>
  <si>
    <r>
      <t>R</t>
    </r>
    <r>
      <rPr>
        <vertAlign val="superscript"/>
        <sz val="10"/>
        <rFont val="VNI-Times"/>
        <family val="0"/>
      </rPr>
      <t>H</t>
    </r>
    <r>
      <rPr>
        <sz val="10"/>
        <rFont val="VNI-Times"/>
        <family val="0"/>
      </rPr>
      <t xml:space="preserve"> = </t>
    </r>
  </si>
  <si>
    <r>
      <t>a</t>
    </r>
    <r>
      <rPr>
        <sz val="10"/>
        <rFont val="VNI-Times"/>
        <family val="0"/>
      </rPr>
      <t xml:space="preserve">i = </t>
    </r>
  </si>
  <si>
    <t>Haï baèng eùp coïc</t>
  </si>
  <si>
    <t>ÖÙùng chieàu saâu choân coïc 18m vaø taêng 30%)</t>
  </si>
  <si>
    <t>(Ñaát neàn muõi coïc laø caùt haït vöøa traïng thaùi chaët -</t>
  </si>
  <si>
    <t>Soá coïc</t>
  </si>
  <si>
    <t>Soá coïc =</t>
  </si>
  <si>
    <t>L coïc =</t>
  </si>
  <si>
    <t>m</t>
  </si>
  <si>
    <r>
      <t>e</t>
    </r>
    <r>
      <rPr>
        <sz val="10"/>
        <rFont val="VNI-Times"/>
        <family val="0"/>
      </rPr>
      <t>o</t>
    </r>
    <r>
      <rPr>
        <b/>
        <sz val="10"/>
        <rFont val="VNI-Times"/>
        <family val="0"/>
      </rPr>
      <t xml:space="preserve"> =</t>
    </r>
  </si>
  <si>
    <r>
      <t>SÖÙC CHÒU TAÛI e</t>
    </r>
    <r>
      <rPr>
        <sz val="10"/>
        <rFont val="VNI-Times"/>
        <family val="0"/>
      </rPr>
      <t>o</t>
    </r>
    <r>
      <rPr>
        <b/>
        <sz val="10"/>
        <rFont val="VNI-Times"/>
        <family val="0"/>
      </rPr>
      <t xml:space="preserve"> --&gt; P</t>
    </r>
    <r>
      <rPr>
        <sz val="10"/>
        <rFont val="VNI-Times"/>
        <family val="0"/>
      </rPr>
      <t>tt</t>
    </r>
  </si>
  <si>
    <t>(taán)</t>
  </si>
  <si>
    <t xml:space="preserve">      yeâu caàu thieát keá</t>
  </si>
  <si>
    <t>&gt;21</t>
  </si>
  <si>
    <t>11-20</t>
  </si>
  <si>
    <t>6-10</t>
  </si>
  <si>
    <t>1-6</t>
  </si>
  <si>
    <r>
      <t>ÑOÄ CHOÁI  P</t>
    </r>
    <r>
      <rPr>
        <sz val="10"/>
        <rFont val="VNI-Times"/>
        <family val="0"/>
      </rPr>
      <t>tt</t>
    </r>
    <r>
      <rPr>
        <b/>
        <sz val="10"/>
        <rFont val="VNI-Times"/>
        <family val="0"/>
      </rPr>
      <t xml:space="preserve"> --&gt;</t>
    </r>
    <r>
      <rPr>
        <sz val="10"/>
        <rFont val="VNI-Times"/>
        <family val="0"/>
      </rPr>
      <t xml:space="preserve"> e</t>
    </r>
    <r>
      <rPr>
        <b/>
        <sz val="10"/>
        <rFont val="VNI-Times"/>
        <family val="0"/>
      </rPr>
      <t>o</t>
    </r>
  </si>
  <si>
    <r>
      <t>P</t>
    </r>
    <r>
      <rPr>
        <sz val="10"/>
        <rFont val="VNI-Times"/>
        <family val="0"/>
      </rPr>
      <t>tt</t>
    </r>
    <r>
      <rPr>
        <b/>
        <sz val="10"/>
        <rFont val="VNI-Times"/>
        <family val="0"/>
      </rPr>
      <t>:</t>
    </r>
    <r>
      <rPr>
        <sz val="10"/>
        <rFont val="VNI-Times"/>
        <family val="0"/>
      </rPr>
      <t xml:space="preserve"> Söùc chòu taûi tính toaùn theo</t>
    </r>
  </si>
  <si>
    <t>Troøn</t>
  </si>
  <si>
    <t>Vuoâng</t>
  </si>
  <si>
    <t>Baát kyø</t>
  </si>
  <si>
    <r>
      <t>Vuoâng:</t>
    </r>
    <r>
      <rPr>
        <i/>
        <sz val="10"/>
        <rFont val="VNI-Times"/>
        <family val="0"/>
      </rPr>
      <t xml:space="preserve"> L caïnh (cm)</t>
    </r>
  </si>
  <si>
    <r>
      <t>Troøn   :</t>
    </r>
    <r>
      <rPr>
        <i/>
        <sz val="10"/>
        <rFont val="VNI-Times"/>
        <family val="0"/>
      </rPr>
      <t xml:space="preserve"> Ñöôøng kính (cm)</t>
    </r>
  </si>
  <si>
    <t>t/m3</t>
  </si>
  <si>
    <r>
      <t>g</t>
    </r>
    <r>
      <rPr>
        <sz val="10"/>
        <rFont val="VNI-Times"/>
        <family val="0"/>
      </rPr>
      <t xml:space="preserve">coïc = </t>
    </r>
  </si>
  <si>
    <r>
      <t>P</t>
    </r>
    <r>
      <rPr>
        <sz val="10"/>
        <rFont val="VNI-Times"/>
        <family val="0"/>
      </rPr>
      <t>tt</t>
    </r>
    <r>
      <rPr>
        <b/>
        <sz val="10"/>
        <rFont val="VNI-Times"/>
        <family val="0"/>
      </rPr>
      <t xml:space="preserve"> =</t>
    </r>
  </si>
  <si>
    <r>
      <t>Baát kyø:</t>
    </r>
    <r>
      <rPr>
        <i/>
        <sz val="10"/>
        <rFont val="VNI-Times"/>
        <family val="0"/>
      </rPr>
      <t xml:space="preserve"> Dieän tích (m2)</t>
    </r>
  </si>
  <si>
    <r>
      <t xml:space="preserve">Heä soá </t>
    </r>
    <r>
      <rPr>
        <b/>
        <sz val="10"/>
        <rFont val="VNI-Times"/>
        <family val="0"/>
      </rPr>
      <t>m</t>
    </r>
    <r>
      <rPr>
        <sz val="10"/>
        <rFont val="VNI-Times"/>
        <family val="0"/>
      </rPr>
      <t xml:space="preserve"> </t>
    </r>
  </si>
  <si>
    <r>
      <t>n</t>
    </r>
    <r>
      <rPr>
        <sz val="10"/>
        <rFont val="VNI-Times"/>
        <family val="0"/>
      </rPr>
      <t xml:space="preserve"> - Coïc BTCT</t>
    </r>
  </si>
  <si>
    <r>
      <t>n</t>
    </r>
    <r>
      <rPr>
        <sz val="10"/>
        <rFont val="VNI-Times"/>
        <family val="0"/>
      </rPr>
      <t xml:space="preserve"> - Coïc theùp</t>
    </r>
  </si>
  <si>
    <r>
      <t>n</t>
    </r>
    <r>
      <rPr>
        <sz val="10"/>
        <rFont val="VNI-Times"/>
        <family val="0"/>
      </rPr>
      <t xml:space="preserve"> - coïc goã</t>
    </r>
  </si>
  <si>
    <t>Ñeäm ñaàu theùp</t>
  </si>
  <si>
    <t>Ñeäm ñaàu goã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</si>
</sst>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0000"/>
    <numFmt numFmtId="173" formatCode="0.0000"/>
    <numFmt numFmtId="174" formatCode="0.000"/>
    <numFmt numFmtId="175" formatCode="_(* #,##0.0_);_(* \(#,##0.0\);_(* &quot;-&quot;??_);_(@_)"/>
    <numFmt numFmtId="176" formatCode="_(* #,##0_);_(* \(#,##0\);_(* &quot;-&quot;??_);_(@_)"/>
    <numFmt numFmtId="177" formatCode="0.0"/>
    <numFmt numFmtId="178" formatCode="0.000000000"/>
    <numFmt numFmtId="179" formatCode="0.0000000000"/>
    <numFmt numFmtId="180" formatCode="0.00000000"/>
    <numFmt numFmtId="181" formatCode="0.0000000"/>
    <numFmt numFmtId="182" formatCode="0.000000"/>
    <numFmt numFmtId="183" formatCode="_(* #,##0.000000_);_(* \(#,##0.000000\);_(* &quot;-&quot;??????_);_(@_)"/>
  </numFmts>
  <fonts count="14">
    <font>
      <sz val="10"/>
      <name val="Arial"/>
      <family val="0"/>
    </font>
    <font>
      <b/>
      <sz val="10"/>
      <name val="VNI-Times"/>
      <family val="0"/>
    </font>
    <font>
      <sz val="10"/>
      <name val="VNI-Times"/>
      <family val="0"/>
    </font>
    <font>
      <b/>
      <vertAlign val="superscript"/>
      <sz val="10"/>
      <name val="VNI-Times"/>
      <family val="0"/>
    </font>
    <font>
      <sz val="10"/>
      <color indexed="10"/>
      <name val="VNI-Times"/>
      <family val="0"/>
    </font>
    <font>
      <b/>
      <sz val="12"/>
      <name val="VNI-Times"/>
      <family val="0"/>
    </font>
    <font>
      <b/>
      <vertAlign val="superscript"/>
      <sz val="12"/>
      <name val="VNI-Times"/>
      <family val="0"/>
    </font>
    <font>
      <b/>
      <sz val="14"/>
      <name val="VNI-Times"/>
      <family val="0"/>
    </font>
    <font>
      <sz val="10"/>
      <name val="Symbol"/>
      <family val="1"/>
    </font>
    <font>
      <b/>
      <sz val="12"/>
      <name val="Symbol"/>
      <family val="1"/>
    </font>
    <font>
      <vertAlign val="superscript"/>
      <sz val="10"/>
      <name val="VNI-Times"/>
      <family val="0"/>
    </font>
    <font>
      <b/>
      <vertAlign val="subscript"/>
      <sz val="12"/>
      <name val="VNI-Times"/>
      <family val="0"/>
    </font>
    <font>
      <i/>
      <sz val="10"/>
      <name val="VNI-Times"/>
      <family val="0"/>
    </font>
    <font>
      <b/>
      <sz val="10"/>
      <name val="Symbol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177" fontId="4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77" fontId="2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77" fontId="1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2" fontId="1" fillId="2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right"/>
    </xf>
    <xf numFmtId="176" fontId="1" fillId="2" borderId="0" xfId="15" applyNumberFormat="1" applyFont="1" applyFill="1" applyBorder="1" applyAlignment="1">
      <alignment/>
    </xf>
    <xf numFmtId="0" fontId="2" fillId="0" borderId="1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73" fontId="2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76" fontId="2" fillId="0" borderId="0" xfId="15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16" fontId="1" fillId="0" borderId="5" xfId="0" applyNumberFormat="1" applyFont="1" applyBorder="1" applyAlignment="1" quotePrefix="1">
      <alignment horizontal="center"/>
    </xf>
    <xf numFmtId="0" fontId="1" fillId="0" borderId="5" xfId="0" applyFont="1" applyBorder="1" applyAlignment="1" quotePrefix="1">
      <alignment horizontal="center"/>
    </xf>
    <xf numFmtId="0" fontId="1" fillId="0" borderId="6" xfId="0" applyFont="1" applyBorder="1" applyAlignment="1" quotePrefix="1">
      <alignment horizontal="center"/>
    </xf>
    <xf numFmtId="2" fontId="4" fillId="0" borderId="0" xfId="0" applyNumberFormat="1" applyFont="1" applyBorder="1" applyAlignment="1">
      <alignment/>
    </xf>
    <xf numFmtId="2" fontId="4" fillId="0" borderId="0" xfId="15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1" fontId="4" fillId="0" borderId="0" xfId="15" applyNumberFormat="1" applyFont="1" applyBorder="1" applyAlignment="1">
      <alignment/>
    </xf>
    <xf numFmtId="173" fontId="2" fillId="0" borderId="2" xfId="0" applyNumberFormat="1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173" fontId="2" fillId="3" borderId="0" xfId="0" applyNumberFormat="1" applyFont="1" applyFill="1" applyBorder="1" applyAlignment="1">
      <alignment horizontal="right"/>
    </xf>
    <xf numFmtId="173" fontId="4" fillId="0" borderId="7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Continuous"/>
    </xf>
    <xf numFmtId="0" fontId="2" fillId="0" borderId="18" xfId="0" applyFont="1" applyBorder="1" applyAlignment="1">
      <alignment horizontal="centerContinuous"/>
    </xf>
    <xf numFmtId="0" fontId="2" fillId="0" borderId="19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2" fillId="0" borderId="20" xfId="0" applyFont="1" applyBorder="1" applyAlignment="1">
      <alignment horizontal="centerContinuous"/>
    </xf>
    <xf numFmtId="0" fontId="1" fillId="0" borderId="21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3" fillId="0" borderId="21" xfId="0" applyFont="1" applyBorder="1" applyAlignment="1">
      <alignment horizontal="right"/>
    </xf>
    <xf numFmtId="0" fontId="2" fillId="0" borderId="14" xfId="0" applyFont="1" applyBorder="1" applyAlignment="1">
      <alignment horizontal="left"/>
    </xf>
    <xf numFmtId="0" fontId="1" fillId="0" borderId="24" xfId="0" applyFont="1" applyBorder="1" applyAlignment="1">
      <alignment horizontal="right"/>
    </xf>
    <xf numFmtId="2" fontId="2" fillId="0" borderId="15" xfId="0" applyNumberFormat="1" applyFont="1" applyBorder="1" applyAlignment="1">
      <alignment/>
    </xf>
    <xf numFmtId="0" fontId="2" fillId="0" borderId="25" xfId="0" applyFont="1" applyBorder="1" applyAlignment="1">
      <alignment/>
    </xf>
    <xf numFmtId="182" fontId="2" fillId="0" borderId="15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tabSelected="1" zoomScale="90" zoomScaleNormal="90" workbookViewId="0" topLeftCell="A1">
      <selection activeCell="E7" sqref="E7"/>
    </sheetView>
  </sheetViews>
  <sheetFormatPr defaultColWidth="9.140625" defaultRowHeight="12.75"/>
  <cols>
    <col min="1" max="6" width="12.7109375" style="1" customWidth="1"/>
    <col min="7" max="7" width="10.421875" style="1" bestFit="1" customWidth="1"/>
    <col min="8" max="16384" width="9.140625" style="1" customWidth="1"/>
  </cols>
  <sheetData>
    <row r="1" spans="1:6" ht="15" customHeight="1">
      <c r="A1" s="34"/>
      <c r="B1" s="35" t="s">
        <v>45</v>
      </c>
      <c r="C1" s="36" t="s">
        <v>53</v>
      </c>
      <c r="D1" s="37" t="s">
        <v>54</v>
      </c>
      <c r="E1" s="38" t="s">
        <v>55</v>
      </c>
      <c r="F1" s="39" t="s">
        <v>56</v>
      </c>
    </row>
    <row r="2" spans="1:6" ht="15" customHeight="1" thickBot="1">
      <c r="A2" s="50"/>
      <c r="B2" s="51" t="s">
        <v>68</v>
      </c>
      <c r="C2" s="52">
        <v>1.4</v>
      </c>
      <c r="D2" s="52">
        <v>1.6</v>
      </c>
      <c r="E2" s="52">
        <v>1.65</v>
      </c>
      <c r="F2" s="53">
        <v>1.75</v>
      </c>
    </row>
    <row r="3" spans="1:6" ht="15" customHeight="1">
      <c r="A3" s="54" t="s">
        <v>71</v>
      </c>
      <c r="B3" s="55"/>
      <c r="C3" s="56" t="s">
        <v>69</v>
      </c>
      <c r="D3" s="55"/>
      <c r="E3" s="56" t="s">
        <v>70</v>
      </c>
      <c r="F3" s="57"/>
    </row>
    <row r="4" spans="1:6" ht="15" customHeight="1">
      <c r="A4" s="78"/>
      <c r="B4" s="79"/>
      <c r="C4" s="82" t="s">
        <v>73</v>
      </c>
      <c r="D4" s="82" t="s">
        <v>72</v>
      </c>
      <c r="E4" s="80"/>
      <c r="F4" s="81"/>
    </row>
    <row r="5" spans="1:6" ht="15" customHeight="1" thickBot="1">
      <c r="A5" s="83">
        <v>50</v>
      </c>
      <c r="B5" s="76"/>
      <c r="C5" s="76">
        <v>150</v>
      </c>
      <c r="D5" s="76"/>
      <c r="E5" s="76"/>
      <c r="F5" s="77"/>
    </row>
    <row r="6" spans="1:6" ht="15" customHeight="1">
      <c r="A6" s="61" t="s">
        <v>57</v>
      </c>
      <c r="B6" s="62"/>
      <c r="C6" s="63"/>
      <c r="D6" s="64" t="s">
        <v>50</v>
      </c>
      <c r="E6" s="62"/>
      <c r="F6" s="65"/>
    </row>
    <row r="7" spans="1:7" ht="15.75">
      <c r="A7" s="66" t="s">
        <v>49</v>
      </c>
      <c r="B7" s="21">
        <f>B14*B15*B16*B17/(B18*B8*(B18*B8+B14*B15))*(B16+B19*B20)/(B16+B20)</f>
        <v>0.7581407963321133</v>
      </c>
      <c r="C7" s="29" t="s">
        <v>0</v>
      </c>
      <c r="D7" s="22" t="s">
        <v>66</v>
      </c>
      <c r="E7" s="23">
        <f>1/B18*(-B14*B15/2+((B14^2*B15^2/4)+B14*B15/E8*B16*B17*(B16+B19*B20)/(B16+B20))^0.5)</f>
        <v>136.66853154054382</v>
      </c>
      <c r="F7" s="67" t="s">
        <v>51</v>
      </c>
      <c r="G7" s="4"/>
    </row>
    <row r="8" spans="1:7" ht="15.75">
      <c r="A8" s="66" t="s">
        <v>66</v>
      </c>
      <c r="B8" s="25">
        <v>70</v>
      </c>
      <c r="C8" s="29" t="s">
        <v>51</v>
      </c>
      <c r="D8" s="22" t="s">
        <v>49</v>
      </c>
      <c r="E8" s="40">
        <v>0.22</v>
      </c>
      <c r="F8" s="67" t="s">
        <v>0</v>
      </c>
      <c r="G8" s="4"/>
    </row>
    <row r="9" spans="1:7" ht="15.75">
      <c r="A9" s="66" t="s">
        <v>46</v>
      </c>
      <c r="B9" s="25">
        <v>30</v>
      </c>
      <c r="C9" s="29"/>
      <c r="D9" s="30" t="s">
        <v>62</v>
      </c>
      <c r="E9" s="26"/>
      <c r="F9" s="67"/>
      <c r="G9" s="4"/>
    </row>
    <row r="10" spans="1:7" ht="15.75">
      <c r="A10" s="68" t="s">
        <v>60</v>
      </c>
      <c r="B10" s="45" t="s">
        <v>59</v>
      </c>
      <c r="C10" s="33" t="s">
        <v>61</v>
      </c>
      <c r="D10" s="27" t="s">
        <v>63</v>
      </c>
      <c r="E10" s="26"/>
      <c r="F10" s="67"/>
      <c r="G10" s="4"/>
    </row>
    <row r="11" spans="1:7" ht="15.75">
      <c r="A11" s="69">
        <v>40</v>
      </c>
      <c r="B11" s="46">
        <v>0</v>
      </c>
      <c r="C11" s="48">
        <v>0</v>
      </c>
      <c r="D11" s="30" t="s">
        <v>67</v>
      </c>
      <c r="E11" s="26"/>
      <c r="F11" s="67"/>
      <c r="G11" s="4"/>
    </row>
    <row r="12" spans="1:7" ht="15.75">
      <c r="A12" s="70" t="s">
        <v>65</v>
      </c>
      <c r="B12" s="42">
        <v>2.5</v>
      </c>
      <c r="C12" s="29" t="s">
        <v>64</v>
      </c>
      <c r="D12" s="30"/>
      <c r="E12" s="26"/>
      <c r="F12" s="67"/>
      <c r="G12" s="4"/>
    </row>
    <row r="13" spans="1:7" ht="15.75">
      <c r="A13" s="66" t="s">
        <v>47</v>
      </c>
      <c r="B13" s="41">
        <v>21</v>
      </c>
      <c r="C13" s="29" t="s">
        <v>48</v>
      </c>
      <c r="D13" s="27" t="s">
        <v>58</v>
      </c>
      <c r="E13" s="28"/>
      <c r="F13" s="67"/>
      <c r="G13" s="4"/>
    </row>
    <row r="14" spans="1:6" ht="15.75">
      <c r="A14" s="66" t="s">
        <v>1</v>
      </c>
      <c r="B14" s="44">
        <f>C5</f>
        <v>150</v>
      </c>
      <c r="C14" s="24" t="s">
        <v>2</v>
      </c>
      <c r="D14" s="32" t="s">
        <v>52</v>
      </c>
      <c r="E14" s="31"/>
      <c r="F14" s="71"/>
    </row>
    <row r="15" spans="1:6" ht="15.75">
      <c r="A15" s="66" t="s">
        <v>3</v>
      </c>
      <c r="B15" s="47">
        <f>IF(C11&gt;0,C11,IF(A11&gt;0,(A11/100)^2,IF(B11&gt;0,3.14159*(B11/100)^2/4)))</f>
        <v>0.16000000000000003</v>
      </c>
      <c r="C15" s="24" t="s">
        <v>4</v>
      </c>
      <c r="D15" s="28"/>
      <c r="E15" s="28"/>
      <c r="F15" s="58"/>
    </row>
    <row r="16" spans="1:6" ht="15.75">
      <c r="A16" s="66" t="s">
        <v>5</v>
      </c>
      <c r="B16" s="40">
        <v>4.5</v>
      </c>
      <c r="C16" s="24" t="s">
        <v>6</v>
      </c>
      <c r="D16" s="28"/>
      <c r="E16" s="28"/>
      <c r="F16" s="58"/>
    </row>
    <row r="17" spans="1:6" ht="15.75">
      <c r="A17" s="66" t="s">
        <v>7</v>
      </c>
      <c r="B17" s="25">
        <v>180</v>
      </c>
      <c r="C17" s="24" t="s">
        <v>0</v>
      </c>
      <c r="D17" s="49"/>
      <c r="E17" s="49"/>
      <c r="F17" s="58"/>
    </row>
    <row r="18" spans="1:6" ht="15.75">
      <c r="A18" s="66" t="s">
        <v>8</v>
      </c>
      <c r="B18" s="43">
        <f>IF(B9&gt;20,C2,IF(B9&gt;10,D2,IF(B9&gt;6,E2,F2)))</f>
        <v>1.4</v>
      </c>
      <c r="C18" s="24"/>
      <c r="D18" s="49"/>
      <c r="E18" s="49"/>
      <c r="F18" s="58"/>
    </row>
    <row r="19" spans="1:7" ht="16.5">
      <c r="A19" s="66" t="s">
        <v>9</v>
      </c>
      <c r="B19" s="40">
        <v>0.2</v>
      </c>
      <c r="C19" s="24"/>
      <c r="D19" s="28"/>
      <c r="E19" s="28"/>
      <c r="F19" s="58"/>
      <c r="G19" s="3"/>
    </row>
    <row r="20" spans="1:6" ht="16.5" thickBot="1">
      <c r="A20" s="72" t="s">
        <v>10</v>
      </c>
      <c r="B20" s="73">
        <f>B15*B13*B12*1.05+0.2</f>
        <v>9.020000000000001</v>
      </c>
      <c r="C20" s="74" t="s">
        <v>6</v>
      </c>
      <c r="D20" s="59"/>
      <c r="E20" s="75"/>
      <c r="F20" s="60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="80" zoomScaleNormal="80" workbookViewId="0" topLeftCell="A1">
      <selection activeCell="A14" sqref="A14"/>
    </sheetView>
  </sheetViews>
  <sheetFormatPr defaultColWidth="9.140625" defaultRowHeight="12.75"/>
  <cols>
    <col min="1" max="1" width="9.140625" style="1" customWidth="1"/>
    <col min="2" max="2" width="10.421875" style="1" bestFit="1" customWidth="1"/>
    <col min="3" max="4" width="9.140625" style="1" customWidth="1"/>
    <col min="5" max="5" width="9.28125" style="1" customWidth="1"/>
    <col min="6" max="6" width="10.7109375" style="1" customWidth="1"/>
    <col min="7" max="16384" width="9.140625" style="1" customWidth="1"/>
  </cols>
  <sheetData>
    <row r="1" ht="33" customHeight="1">
      <c r="A1" s="13" t="s">
        <v>15</v>
      </c>
    </row>
    <row r="2" ht="15" customHeight="1">
      <c r="A2" s="2"/>
    </row>
    <row r="3" ht="15.75">
      <c r="A3" s="2" t="s">
        <v>16</v>
      </c>
    </row>
    <row r="4" spans="1:6" ht="18">
      <c r="A4" s="9" t="s">
        <v>17</v>
      </c>
      <c r="B4" s="7"/>
      <c r="C4" s="7"/>
      <c r="D4" s="7"/>
      <c r="E4" s="7"/>
      <c r="F4" s="12">
        <f>B5*(B6*B7+B8*B9)/1000</f>
        <v>78.67694526365568</v>
      </c>
    </row>
    <row r="5" spans="1:3" ht="14.25">
      <c r="A5" s="5" t="s">
        <v>8</v>
      </c>
      <c r="B5" s="10">
        <v>1</v>
      </c>
      <c r="C5" s="1" t="s">
        <v>18</v>
      </c>
    </row>
    <row r="6" spans="1:3" ht="14.25">
      <c r="A6" s="5" t="s">
        <v>11</v>
      </c>
      <c r="B6" s="10">
        <f>25*25</f>
        <v>625</v>
      </c>
      <c r="C6" s="1" t="s">
        <v>19</v>
      </c>
    </row>
    <row r="7" spans="1:3" ht="14.25">
      <c r="A7" s="5" t="s">
        <v>12</v>
      </c>
      <c r="B7" s="10">
        <v>95</v>
      </c>
      <c r="C7" s="1" t="s">
        <v>23</v>
      </c>
    </row>
    <row r="8" spans="1:3" ht="14.25">
      <c r="A8" s="5" t="s">
        <v>13</v>
      </c>
      <c r="B8" s="11">
        <f>4*1.6^2/4*PI()</f>
        <v>8.042477193189871</v>
      </c>
      <c r="C8" s="1" t="s">
        <v>20</v>
      </c>
    </row>
    <row r="9" spans="1:3" ht="14.25">
      <c r="A9" s="5" t="s">
        <v>14</v>
      </c>
      <c r="B9" s="10">
        <v>2400</v>
      </c>
      <c r="C9" s="1" t="s">
        <v>21</v>
      </c>
    </row>
    <row r="11" spans="1:4" ht="15.75">
      <c r="A11" s="2" t="s">
        <v>22</v>
      </c>
      <c r="D11" s="14"/>
    </row>
    <row r="12" spans="1:6" ht="19.5">
      <c r="A12" s="9" t="s">
        <v>38</v>
      </c>
      <c r="B12" s="7"/>
      <c r="C12" s="7"/>
      <c r="D12" s="7"/>
      <c r="E12" s="7"/>
      <c r="F12" s="12">
        <f>0.7*B13*(B15*B14*G31+B16*B17)</f>
        <v>91.05585475000001</v>
      </c>
    </row>
    <row r="13" spans="1:3" ht="14.25">
      <c r="A13" s="5" t="s">
        <v>24</v>
      </c>
      <c r="B13" s="10">
        <v>0.85</v>
      </c>
      <c r="C13" s="1" t="s">
        <v>25</v>
      </c>
    </row>
    <row r="14" spans="1:3" ht="14.25">
      <c r="A14" s="5" t="s">
        <v>26</v>
      </c>
      <c r="B14" s="15">
        <f>0.25*4</f>
        <v>1</v>
      </c>
      <c r="C14" s="1" t="s">
        <v>19</v>
      </c>
    </row>
    <row r="15" spans="1:3" ht="14.25">
      <c r="A15" s="20" t="s">
        <v>41</v>
      </c>
      <c r="B15" s="15">
        <f>1.1</f>
        <v>1.1</v>
      </c>
      <c r="C15" s="1" t="s">
        <v>42</v>
      </c>
    </row>
    <row r="16" spans="1:2" ht="14.25">
      <c r="A16" s="5" t="s">
        <v>39</v>
      </c>
      <c r="B16" s="10">
        <f>0.25*0.25</f>
        <v>0.0625</v>
      </c>
    </row>
    <row r="17" spans="1:3" ht="15.75">
      <c r="A17" s="5" t="s">
        <v>40</v>
      </c>
      <c r="B17" s="18">
        <f>1.3*350</f>
        <v>455</v>
      </c>
      <c r="C17" s="1" t="s">
        <v>44</v>
      </c>
    </row>
    <row r="18" spans="1:3" ht="14.25">
      <c r="A18" s="5"/>
      <c r="B18" s="10"/>
      <c r="C18" s="1" t="s">
        <v>43</v>
      </c>
    </row>
    <row r="19" spans="1:2" ht="14.25">
      <c r="A19" s="5"/>
      <c r="B19" s="10"/>
    </row>
    <row r="20" spans="1:7" ht="15.75">
      <c r="A20" s="16" t="s">
        <v>27</v>
      </c>
      <c r="B20" s="16" t="s">
        <v>28</v>
      </c>
      <c r="C20" s="16" t="s">
        <v>29</v>
      </c>
      <c r="D20" s="8" t="s">
        <v>34</v>
      </c>
      <c r="E20" s="8"/>
      <c r="F20" s="16" t="s">
        <v>32</v>
      </c>
      <c r="G20" s="16" t="s">
        <v>30</v>
      </c>
    </row>
    <row r="21" spans="1:7" ht="14.25">
      <c r="A21" s="6">
        <v>1.4</v>
      </c>
      <c r="B21" s="10">
        <f>(1.85-1.35)/1*(1.4-1)+1.35</f>
        <v>1.55</v>
      </c>
      <c r="C21" s="6">
        <f>A21</f>
        <v>1.4</v>
      </c>
      <c r="D21" s="1" t="s">
        <v>33</v>
      </c>
      <c r="F21" s="6">
        <v>0.45</v>
      </c>
      <c r="G21" s="17">
        <f>B21*C21</f>
        <v>2.17</v>
      </c>
    </row>
    <row r="22" spans="1:7" ht="14.25">
      <c r="A22" s="17">
        <f>A21+1.2</f>
        <v>2.5999999999999996</v>
      </c>
      <c r="B22" s="10">
        <f>(4.8-4.2)/1*(2.6-2)+4.2</f>
        <v>4.56</v>
      </c>
      <c r="C22" s="17">
        <f aca="true" t="shared" si="0" ref="C22:C30">A22-A21</f>
        <v>1.1999999999999997</v>
      </c>
      <c r="D22" s="1" t="s">
        <v>31</v>
      </c>
      <c r="F22" s="6">
        <v>0.2</v>
      </c>
      <c r="G22" s="17">
        <f aca="true" t="shared" si="1" ref="G22:G30">B22*C22</f>
        <v>5.471999999999999</v>
      </c>
    </row>
    <row r="23" spans="1:7" ht="14.25">
      <c r="A23" s="17">
        <f>A22+2</f>
        <v>4.6</v>
      </c>
      <c r="B23" s="10">
        <f>(3.25-2.8)/1*(4.6-4)+2.8</f>
        <v>3.07</v>
      </c>
      <c r="C23" s="17">
        <f t="shared" si="0"/>
        <v>2</v>
      </c>
      <c r="D23" s="7" t="s">
        <v>35</v>
      </c>
      <c r="E23" s="7"/>
      <c r="F23" s="6">
        <v>0.35</v>
      </c>
      <c r="G23" s="17">
        <f t="shared" si="1"/>
        <v>6.14</v>
      </c>
    </row>
    <row r="24" spans="1:7" ht="15.75">
      <c r="A24" s="17">
        <f>A23+2</f>
        <v>6.6</v>
      </c>
      <c r="B24" s="10">
        <f>(4.15-3.05)/2*(6.6-5)+3.05</f>
        <v>3.93</v>
      </c>
      <c r="C24" s="17">
        <f t="shared" si="0"/>
        <v>2</v>
      </c>
      <c r="D24" s="8" t="s">
        <v>36</v>
      </c>
      <c r="E24" s="7"/>
      <c r="F24" s="6">
        <v>0.35</v>
      </c>
      <c r="G24" s="17">
        <f t="shared" si="1"/>
        <v>7.86</v>
      </c>
    </row>
    <row r="25" spans="1:7" ht="15.75">
      <c r="A25" s="17">
        <f>A24+2.1</f>
        <v>8.7</v>
      </c>
      <c r="B25" s="15">
        <f>(4.45-3.3)/3*(8.7-7)+3.3</f>
        <v>3.951666666666666</v>
      </c>
      <c r="C25" s="17">
        <f t="shared" si="0"/>
        <v>2.0999999999999996</v>
      </c>
      <c r="D25" s="8" t="s">
        <v>36</v>
      </c>
      <c r="E25" s="7"/>
      <c r="F25" s="6">
        <v>0.35</v>
      </c>
      <c r="G25" s="17">
        <f t="shared" si="1"/>
        <v>8.298499999999997</v>
      </c>
    </row>
    <row r="26" spans="1:7" ht="14.25">
      <c r="A26" s="17">
        <f>A25+1.3</f>
        <v>10</v>
      </c>
      <c r="B26" s="15">
        <v>6.5</v>
      </c>
      <c r="C26" s="17">
        <f t="shared" si="0"/>
        <v>1.3000000000000007</v>
      </c>
      <c r="D26" s="1" t="s">
        <v>37</v>
      </c>
      <c r="F26" s="6"/>
      <c r="G26" s="17">
        <f t="shared" si="1"/>
        <v>8.450000000000005</v>
      </c>
    </row>
    <row r="27" spans="1:7" ht="15.75">
      <c r="A27" s="17">
        <f>A26+2</f>
        <v>12</v>
      </c>
      <c r="B27" s="15">
        <f>((7.2-6.5)/5*(12-10)+6.5)*1.3</f>
        <v>8.814</v>
      </c>
      <c r="C27" s="17">
        <f t="shared" si="0"/>
        <v>2</v>
      </c>
      <c r="D27" s="8" t="s">
        <v>36</v>
      </c>
      <c r="E27" s="7"/>
      <c r="G27" s="17">
        <f t="shared" si="1"/>
        <v>17.628</v>
      </c>
    </row>
    <row r="28" spans="1:7" ht="15.75">
      <c r="A28" s="17">
        <f>A27+2</f>
        <v>14</v>
      </c>
      <c r="B28" s="15">
        <f>((7.2-6.5)/5*(14-10)+6.5)*1.3</f>
        <v>9.178</v>
      </c>
      <c r="C28" s="17">
        <f t="shared" si="0"/>
        <v>2</v>
      </c>
      <c r="D28" s="8" t="s">
        <v>36</v>
      </c>
      <c r="E28" s="7"/>
      <c r="G28" s="17">
        <f t="shared" si="1"/>
        <v>18.356</v>
      </c>
    </row>
    <row r="29" spans="1:7" ht="15.75">
      <c r="A29" s="17">
        <f>A28+2</f>
        <v>16</v>
      </c>
      <c r="B29" s="15">
        <f>((7.9-7.2)/5*(16-15)+7.2)*1.3</f>
        <v>9.542</v>
      </c>
      <c r="C29" s="17">
        <f t="shared" si="0"/>
        <v>2</v>
      </c>
      <c r="D29" s="8" t="s">
        <v>36</v>
      </c>
      <c r="E29" s="7"/>
      <c r="G29" s="17">
        <f t="shared" si="1"/>
        <v>19.084</v>
      </c>
    </row>
    <row r="30" spans="1:7" ht="15.75">
      <c r="A30" s="17">
        <f>A29+2</f>
        <v>18</v>
      </c>
      <c r="B30" s="15">
        <f>((7.9-7.2)/5*(18-15)+7.2)*1.3</f>
        <v>9.906</v>
      </c>
      <c r="C30" s="17">
        <f t="shared" si="0"/>
        <v>2</v>
      </c>
      <c r="D30" s="8" t="s">
        <v>36</v>
      </c>
      <c r="E30" s="7"/>
      <c r="G30" s="17">
        <f t="shared" si="1"/>
        <v>19.812</v>
      </c>
    </row>
    <row r="31" ht="15.75">
      <c r="G31" s="19">
        <f>SUM(G21:G30)</f>
        <v>113.27050000000001</v>
      </c>
    </row>
  </sheetData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TEDI South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Quang Huy</dc:creator>
  <cp:keywords/>
  <dc:description/>
  <cp:lastModifiedBy>DOAN VINH KHIEM</cp:lastModifiedBy>
  <cp:lastPrinted>2000-02-01T15:31:10Z</cp:lastPrinted>
  <dcterms:created xsi:type="dcterms:W3CDTF">1998-09-29T01:25:43Z</dcterms:created>
  <dcterms:modified xsi:type="dcterms:W3CDTF">2003-04-12T04:17:23Z</dcterms:modified>
  <cp:category/>
  <cp:version/>
  <cp:contentType/>
  <cp:contentStatus/>
</cp:coreProperties>
</file>